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Култаево\Собрание 22.09.2019\"/>
    </mc:Choice>
  </mc:AlternateContent>
  <xr:revisionPtr revIDLastSave="0" documentId="13_ncr:1_{24331AC2-068E-4650-A1C1-B27968718688}" xr6:coauthVersionLast="37" xr6:coauthVersionMax="37" xr10:uidLastSave="{00000000-0000-0000-0000-000000000000}"/>
  <bookViews>
    <workbookView xWindow="0" yWindow="0" windowWidth="19320" windowHeight="7152" xr2:uid="{00000000-000D-0000-FFFF-FFFF00000000}"/>
  </bookViews>
  <sheets>
    <sheet name="смета" sheetId="1" r:id="rId1"/>
    <sheet name="расшифовка юруслуги" sheetId="2" r:id="rId2"/>
    <sheet name="расшифровка автодорог" sheetId="3" r:id="rId3"/>
    <sheet name="ПБ" sheetId="6" r:id="rId4"/>
    <sheet name="водоснабжение" sheetId="4" r:id="rId5"/>
    <sheet name="банковские" sheetId="5" r:id="rId6"/>
  </sheets>
  <definedNames>
    <definedName name="_xlnm.Print_Titles" localSheetId="0">смета!$2:$10</definedName>
    <definedName name="_xlnm.Print_Area" localSheetId="0">смета!$A$2:$H$70</definedName>
  </definedNames>
  <calcPr calcId="179021"/>
</workbook>
</file>

<file path=xl/calcChain.xml><?xml version="1.0" encoding="utf-8"?>
<calcChain xmlns="http://schemas.openxmlformats.org/spreadsheetml/2006/main">
  <c r="H17" i="1" l="1"/>
  <c r="F35" i="1"/>
  <c r="B35" i="1"/>
  <c r="F17" i="1"/>
  <c r="F24" i="1" s="1"/>
  <c r="B17" i="1"/>
  <c r="B24" i="1" s="1"/>
  <c r="F54" i="1"/>
  <c r="B54" i="1"/>
  <c r="F47" i="1"/>
  <c r="B47" i="1"/>
  <c r="B48" i="1" s="1"/>
  <c r="E56" i="1" s="1"/>
  <c r="H15" i="1"/>
  <c r="H16" i="1"/>
  <c r="B49" i="1" l="1"/>
  <c r="F48" i="1"/>
  <c r="E57" i="1" s="1"/>
  <c r="F37" i="1"/>
  <c r="B37" i="1"/>
  <c r="E7" i="2"/>
  <c r="E5" i="2"/>
  <c r="E4" i="2"/>
  <c r="E3" i="2"/>
  <c r="F8" i="3"/>
  <c r="E5" i="6"/>
  <c r="E4" i="6"/>
  <c r="G7" i="5"/>
  <c r="G6" i="5"/>
  <c r="G5" i="5"/>
  <c r="G4" i="5"/>
  <c r="E6" i="4"/>
  <c r="C8" i="2"/>
  <c r="F38" i="1" l="1"/>
  <c r="E59" i="1" s="1"/>
  <c r="B38" i="1"/>
  <c r="E58" i="1" s="1"/>
  <c r="F49" i="1"/>
  <c r="E8" i="2"/>
  <c r="E6" i="6"/>
  <c r="B7" i="1"/>
  <c r="E69" i="1" s="1"/>
  <c r="E60" i="1" l="1"/>
  <c r="E66" i="1" s="1"/>
  <c r="E64" i="1"/>
  <c r="E61" i="1"/>
  <c r="E67" i="1" s="1"/>
  <c r="E65" i="1"/>
  <c r="B40" i="1"/>
  <c r="F40" i="1"/>
</calcChain>
</file>

<file path=xl/sharedStrings.xml><?xml version="1.0" encoding="utf-8"?>
<sst xmlns="http://schemas.openxmlformats.org/spreadsheetml/2006/main" count="133" uniqueCount="128">
  <si>
    <t>Справочно:</t>
  </si>
  <si>
    <t>Членов объединения</t>
  </si>
  <si>
    <t>Итого садоводов</t>
  </si>
  <si>
    <t>Наименование статьи расхода</t>
  </si>
  <si>
    <t>Земельный налог на земли общего пользования</t>
  </si>
  <si>
    <t>Компенсация ГСМ</t>
  </si>
  <si>
    <t>Сайт, хостинг (лицензия 1 год)</t>
  </si>
  <si>
    <t>Канцелярские и хозяйственные расходы</t>
  </si>
  <si>
    <t>Вывоз мусора</t>
  </si>
  <si>
    <t>Электричество</t>
  </si>
  <si>
    <t>Контроль качества воды и обработка скважин</t>
  </si>
  <si>
    <t>Итого на содержание водопровода</t>
  </si>
  <si>
    <t>Постройка забора</t>
  </si>
  <si>
    <t>месяц</t>
  </si>
  <si>
    <t>год</t>
  </si>
  <si>
    <t xml:space="preserve">Смета составлена на </t>
  </si>
  <si>
    <t xml:space="preserve"> месяцев</t>
  </si>
  <si>
    <t>Накладные расходы</t>
  </si>
  <si>
    <t>Текущее содержание инфраструктуры</t>
  </si>
  <si>
    <t>Итого текущее содержание+накладные</t>
  </si>
  <si>
    <t>Итого накладные расходы</t>
  </si>
  <si>
    <t>Итого текущее содержание</t>
  </si>
  <si>
    <t>Резервный фонд</t>
  </si>
  <si>
    <t>Садоводов пользующихся водопроводом:</t>
  </si>
  <si>
    <t>Итого содержание СНТ без воды:</t>
  </si>
  <si>
    <t>Единовременные взносы:</t>
  </si>
  <si>
    <t>Зарплата дворник, налог с ФОТ (НДФЛ, ПФ, ФСС, МФ)</t>
  </si>
  <si>
    <t>Обслуживание и ремонт шлагбаумов и системы видеонаблюдения (покупка запчастей)</t>
  </si>
  <si>
    <t>выписка ЕГРН</t>
  </si>
  <si>
    <t>взыскание задолженностей</t>
  </si>
  <si>
    <t>разработка устава</t>
  </si>
  <si>
    <t>работа с исками по судам</t>
  </si>
  <si>
    <t>регистрация председателя</t>
  </si>
  <si>
    <t>3 иска по 15 тыс</t>
  </si>
  <si>
    <t>уточнить у людмилы</t>
  </si>
  <si>
    <t>две машины крошки и работа грейдера</t>
  </si>
  <si>
    <t>замена сборок в колодцах</t>
  </si>
  <si>
    <t>цена одной сборки</t>
  </si>
  <si>
    <t>кусок трубы, 4 крана, 4 тройника- пнд трубы</t>
  </si>
  <si>
    <t>всего сборок к ремонту</t>
  </si>
  <si>
    <t>банковские услуги</t>
  </si>
  <si>
    <t>бух</t>
  </si>
  <si>
    <t>1С с личыми кабинетами от Чадаева</t>
  </si>
  <si>
    <t>эл отчет</t>
  </si>
  <si>
    <t>Разработка плана противопожарных мероприятий и обучение ПТМ</t>
  </si>
  <si>
    <t>обучение</t>
  </si>
  <si>
    <t>пакет документов по ПБ</t>
  </si>
  <si>
    <t>чистка снега январь март 2019</t>
  </si>
  <si>
    <t>ремонт дорог 2020 год</t>
  </si>
  <si>
    <t>ремонт дорог 2019, подсыпать крошку</t>
  </si>
  <si>
    <t xml:space="preserve">крошка грейдер </t>
  </si>
  <si>
    <t>Итого целевой</t>
  </si>
  <si>
    <t>итого</t>
  </si>
  <si>
    <t>Юридические услуги</t>
  </si>
  <si>
    <t>Банковские услги</t>
  </si>
  <si>
    <t>Договор услуг на бухгалтерию</t>
  </si>
  <si>
    <t>2019 год</t>
  </si>
  <si>
    <t>чиста снега зима январь- март 2020</t>
  </si>
  <si>
    <t>чистка снега с ноября до 31 декабря 2020</t>
  </si>
  <si>
    <t>Цена за единицу, вариант 2</t>
  </si>
  <si>
    <t>Цена за единицу, вариант 3</t>
  </si>
  <si>
    <t>Садоводов не являющихся членами СНТ</t>
  </si>
  <si>
    <t>2 иска по 10, сумма возвратная</t>
  </si>
  <si>
    <t>Стоимость в год вариант 1, руб</t>
  </si>
  <si>
    <t>Стоимость в год вариант 2, руб</t>
  </si>
  <si>
    <t xml:space="preserve">Стоимость в год вариант 3, руб </t>
  </si>
  <si>
    <t>примечание по варианту 1</t>
  </si>
  <si>
    <t>примечание по варианту 2</t>
  </si>
  <si>
    <t>существующий договор с ИП Шаврина</t>
  </si>
  <si>
    <t>Налоги с зарплаты (НДФЛ, ПФ, ФСС, МФ)</t>
  </si>
  <si>
    <t>Зарплата председателя на руки</t>
  </si>
  <si>
    <t>сумма за которую согласен работать существующий председатель Копытов И.Н.</t>
  </si>
  <si>
    <t>обязательный платеж</t>
  </si>
  <si>
    <t>исходя из договора и анализа платежей 2019г.</t>
  </si>
  <si>
    <t>покупка нового шлагбаума</t>
  </si>
  <si>
    <t>выписка ЕГРН-2 шт. 3400, взыскание задолженностей 2 иска по 10000, 1 иск в суде 15000, юридические консультации 10000, разработка устава 10000</t>
  </si>
  <si>
    <t>выписка ЕГРН-2 шт. 3400, взыскание задолженностей 4 иска по 10000, 2 иск в суде 15000, юридические консультации 1000, разработка устава 10000</t>
  </si>
  <si>
    <t>необходимые затраты банковские услуги, система эл. отчетности и т.д.</t>
  </si>
  <si>
    <t>Ремонт автодорог</t>
  </si>
  <si>
    <t>Пожарные щиты</t>
  </si>
  <si>
    <t>ремонт насоса в случае поломки 10 000, покупка насоса в случае 70 00 невозможности ремонта, ремонт труб и арматуры в колодцах 10 000, 
если сумма будет неиспользована, то она перенесется на следующий год</t>
  </si>
  <si>
    <t>ремонт насоса в случае поломки 20 000, покупка насоса в случае 70 00 невозможности ремонта, ремонт труб и арматуры в колодцах 30 000, 
если сумма будет неиспользована, то она перенесется на следующий год</t>
  </si>
  <si>
    <t>Резерв на ремонт системы водоснабжения</t>
  </si>
  <si>
    <t>Электричество на насосы водоснабжения</t>
  </si>
  <si>
    <t>контроль раз в год весной</t>
  </si>
  <si>
    <t>контроль 2 раза в год весной и осенью</t>
  </si>
  <si>
    <t>постройка забора из профнастила длиной 39 м. вокруг площадки сбора ТБО силами собственников участков</t>
  </si>
  <si>
    <t>Пашня вокруг СНТ от пожаров</t>
  </si>
  <si>
    <t>Лицензирование скважин</t>
  </si>
  <si>
    <t>Предлагаемая смета расходов деятельности СНТ "Култаево" на 2020 год.</t>
  </si>
  <si>
    <t>Итого сумма на содержание водопровода</t>
  </si>
  <si>
    <t>примечание по варианту 3</t>
  </si>
  <si>
    <t>при данном варианте существующий председатель Копытов И.Н. напишет заявление об уходе и нужно будет искать нового</t>
  </si>
  <si>
    <t>зарплата председателя на настоящее время</t>
  </si>
  <si>
    <t>по результатам анализа коммерческих предложений. При данном варианте ИП Шаврина откажется работать</t>
  </si>
  <si>
    <t>компенсация ГСМ не облагаемая налогом</t>
  </si>
  <si>
    <t>минимальная стоимость</t>
  </si>
  <si>
    <t>500 руб. в мес.</t>
  </si>
  <si>
    <t>1000 руб. в мес.</t>
  </si>
  <si>
    <t>из расчета по площади и средней цены за работы</t>
  </si>
  <si>
    <t>Чистка автодорог в зимний период от снега</t>
  </si>
  <si>
    <t>8 камазов асфальтной крошки или гравия, 2 дня работа грейдера, работа трактора</t>
  </si>
  <si>
    <t>покупка запчастей и ремонт шлагбаумов силами председателя</t>
  </si>
  <si>
    <t xml:space="preserve">платеж за электроснабжение  вагончика, освещения и шлагбаумов исходя из прошлых лет с учетом повышения цен </t>
  </si>
  <si>
    <t>обучение ПБ и работа организации по разработке пакета документов по ПБ, согласно требований пожарной безопасности (иначе будут выписаны штрафы)</t>
  </si>
  <si>
    <t>по требованиям пожарной безопасности (иначе будут выписаны штрафы)</t>
  </si>
  <si>
    <t>10% . От суммы текущего содержания и накладных расходов (сумма поменяется в зависимости от выбранных вариантов)</t>
  </si>
  <si>
    <t>15% . От суммы текущего содержания и накладных расходов (сумма поменяется в зависимости от выбранных вариантов)</t>
  </si>
  <si>
    <t>необходимые мероприятия согласно действующему законодательству, определение зоны санитарной охраны и оформление документов (часть работ, остальное переносится на последующие года)</t>
  </si>
  <si>
    <t>платеж на электроснабжение  насосов системы водоснабжения исходя из прошлых лет с учетом повышения цен на электричество</t>
  </si>
  <si>
    <t>10% . От суммы  содержания системы водоснабжения (сумма поменяется в зависимости от выбранных вариантов)</t>
  </si>
  <si>
    <t>Содержание системы водоснабжения (167 человек)</t>
  </si>
  <si>
    <t>Целевой единоразовый взнос с собственника, руб.</t>
  </si>
  <si>
    <t>Итого содержание водопровода (по первому варианту)</t>
  </si>
  <si>
    <t>Итого расходы без воды (по первому варианту)</t>
  </si>
  <si>
    <t>Итого содержание водопровода (по второму и третьему варианту)</t>
  </si>
  <si>
    <t>Итого расходы без воды (по второму и третьему варианту)</t>
  </si>
  <si>
    <t>Итого общие расходы включая водоснабжение (по первому варианту)</t>
  </si>
  <si>
    <t>Итого общие расходы включая водоснабжение (по второму и третьему варианту)</t>
  </si>
  <si>
    <t>Итого взносы с собственника ежемесячно (при варианте оплаты с собственника):</t>
  </si>
  <si>
    <t>15% . От суммы  содержания системы водоснабжения (сумма поменяется в зависимости от выбранных вариантов)</t>
  </si>
  <si>
    <t>в данном варианте дополительно предусмотрен материал на отсыпку отдаленных улиц</t>
  </si>
  <si>
    <t>Без воды, руб. по первому варианту</t>
  </si>
  <si>
    <t>Без воды, руб. по второму варианту</t>
  </si>
  <si>
    <t>С водой, руб. по первому варианту</t>
  </si>
  <si>
    <t>С водой, руб. по второму варианту</t>
  </si>
  <si>
    <t xml:space="preserve">Срок действия сметы </t>
  </si>
  <si>
    <t>с 01.01.2019-31.12.2021г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</si>
</sst>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1" fillId="0" borderId="0" xfId="0" applyFont="1" applyAlignment="1">
      <alignment vertical="top"/>
    </xf>
    <xf numFmtId="0" fontId="1" fillId="4" borderId="0" xfId="0" applyFont="1" applyFill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19" xfId="0" applyFont="1" applyFill="1" applyBorder="1" applyAlignment="1">
      <alignment vertical="top"/>
    </xf>
    <xf numFmtId="43" fontId="1" fillId="3" borderId="5" xfId="0" applyNumberFormat="1" applyFont="1" applyFill="1" applyBorder="1" applyAlignment="1">
      <alignment vertical="top" wrapText="1"/>
    </xf>
    <xf numFmtId="43" fontId="1" fillId="3" borderId="5" xfId="0" applyNumberFormat="1" applyFont="1" applyFill="1" applyBorder="1" applyAlignment="1">
      <alignment vertical="top"/>
    </xf>
    <xf numFmtId="0" fontId="1" fillId="0" borderId="11" xfId="0" applyFont="1" applyBorder="1" applyAlignment="1">
      <alignment vertical="top" wrapText="1"/>
    </xf>
    <xf numFmtId="43" fontId="1" fillId="0" borderId="5" xfId="0" applyNumberFormat="1" applyFont="1" applyFill="1" applyBorder="1" applyAlignment="1">
      <alignment vertical="top"/>
    </xf>
    <xf numFmtId="43" fontId="1" fillId="0" borderId="3" xfId="0" applyNumberFormat="1" applyFont="1" applyFill="1" applyBorder="1" applyAlignment="1">
      <alignment vertical="top"/>
    </xf>
    <xf numFmtId="43" fontId="1" fillId="0" borderId="5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43" fontId="1" fillId="0" borderId="5" xfId="0" applyNumberFormat="1" applyFont="1" applyBorder="1" applyAlignment="1">
      <alignment vertical="top"/>
    </xf>
    <xf numFmtId="43" fontId="1" fillId="0" borderId="3" xfId="0" applyNumberFormat="1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43" fontId="1" fillId="0" borderId="20" xfId="0" applyNumberFormat="1" applyFont="1" applyBorder="1" applyAlignment="1">
      <alignment vertical="top"/>
    </xf>
    <xf numFmtId="43" fontId="1" fillId="0" borderId="10" xfId="0" applyNumberFormat="1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3" fontId="2" fillId="0" borderId="9" xfId="0" applyNumberFormat="1" applyFont="1" applyBorder="1" applyAlignment="1">
      <alignment vertical="top"/>
    </xf>
    <xf numFmtId="43" fontId="2" fillId="0" borderId="18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top" wrapText="1"/>
    </xf>
    <xf numFmtId="43" fontId="2" fillId="0" borderId="17" xfId="0" applyNumberFormat="1" applyFont="1" applyBorder="1" applyAlignment="1">
      <alignment vertical="top"/>
    </xf>
    <xf numFmtId="43" fontId="2" fillId="0" borderId="21" xfId="0" applyNumberFormat="1" applyFont="1" applyBorder="1" applyAlignment="1">
      <alignment vertical="top"/>
    </xf>
    <xf numFmtId="0" fontId="2" fillId="3" borderId="11" xfId="0" applyFont="1" applyFill="1" applyBorder="1" applyAlignment="1">
      <alignment vertical="top"/>
    </xf>
    <xf numFmtId="43" fontId="1" fillId="3" borderId="3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15" xfId="0" applyFont="1" applyBorder="1" applyAlignment="1">
      <alignment vertical="top" wrapText="1"/>
    </xf>
    <xf numFmtId="41" fontId="4" fillId="0" borderId="22" xfId="0" applyNumberFormat="1" applyFont="1" applyBorder="1" applyAlignment="1">
      <alignment vertical="top" wrapText="1"/>
    </xf>
    <xf numFmtId="9" fontId="1" fillId="0" borderId="5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2" fillId="3" borderId="12" xfId="0" applyFont="1" applyFill="1" applyBorder="1" applyAlignment="1">
      <alignment vertical="top"/>
    </xf>
    <xf numFmtId="43" fontId="2" fillId="3" borderId="9" xfId="0" applyNumberFormat="1" applyFont="1" applyFill="1" applyBorder="1" applyAlignment="1">
      <alignment vertical="top"/>
    </xf>
    <xf numFmtId="43" fontId="2" fillId="3" borderId="18" xfId="0" applyNumberFormat="1" applyFont="1" applyFill="1" applyBorder="1" applyAlignment="1">
      <alignment vertical="top"/>
    </xf>
    <xf numFmtId="0" fontId="2" fillId="3" borderId="12" xfId="0" applyFont="1" applyFill="1" applyBorder="1" applyAlignment="1">
      <alignment vertical="top" wrapText="1"/>
    </xf>
    <xf numFmtId="0" fontId="1" fillId="0" borderId="15" xfId="0" applyFont="1" applyBorder="1" applyAlignment="1">
      <alignment vertical="top"/>
    </xf>
    <xf numFmtId="43" fontId="1" fillId="0" borderId="8" xfId="0" applyNumberFormat="1" applyFont="1" applyBorder="1" applyAlignment="1">
      <alignment vertical="top"/>
    </xf>
    <xf numFmtId="43" fontId="1" fillId="0" borderId="22" xfId="0" applyNumberFormat="1" applyFont="1" applyBorder="1" applyAlignment="1">
      <alignment vertical="top"/>
    </xf>
    <xf numFmtId="43" fontId="2" fillId="3" borderId="5" xfId="0" applyNumberFormat="1" applyFont="1" applyFill="1" applyBorder="1" applyAlignment="1">
      <alignment vertical="top"/>
    </xf>
    <xf numFmtId="43" fontId="2" fillId="3" borderId="3" xfId="0" applyNumberFormat="1" applyFont="1" applyFill="1" applyBorder="1" applyAlignment="1">
      <alignment vertical="top"/>
    </xf>
    <xf numFmtId="0" fontId="1" fillId="4" borderId="11" xfId="0" applyFont="1" applyFill="1" applyBorder="1" applyAlignment="1">
      <alignment vertical="top" wrapText="1"/>
    </xf>
    <xf numFmtId="43" fontId="1" fillId="4" borderId="5" xfId="0" applyNumberFormat="1" applyFont="1" applyFill="1" applyBorder="1" applyAlignment="1">
      <alignment vertical="top"/>
    </xf>
    <xf numFmtId="43" fontId="1" fillId="4" borderId="3" xfId="0" applyNumberFormat="1" applyFont="1" applyFill="1" applyBorder="1" applyAlignment="1">
      <alignment vertical="top"/>
    </xf>
    <xf numFmtId="43" fontId="1" fillId="4" borderId="5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vertical="top"/>
    </xf>
    <xf numFmtId="43" fontId="1" fillId="0" borderId="21" xfId="0" applyNumberFormat="1" applyFont="1" applyBorder="1" applyAlignment="1">
      <alignment vertical="top"/>
    </xf>
    <xf numFmtId="41" fontId="4" fillId="0" borderId="21" xfId="0" applyNumberFormat="1" applyFont="1" applyBorder="1" applyAlignment="1">
      <alignment vertical="top" wrapText="1"/>
    </xf>
    <xf numFmtId="43" fontId="1" fillId="0" borderId="0" xfId="0" applyNumberFormat="1" applyFont="1" applyAlignment="1">
      <alignment vertical="top"/>
    </xf>
    <xf numFmtId="0" fontId="2" fillId="0" borderId="11" xfId="0" applyFont="1" applyBorder="1" applyAlignment="1">
      <alignment vertical="top" wrapText="1"/>
    </xf>
    <xf numFmtId="43" fontId="1" fillId="0" borderId="9" xfId="0" applyNumberFormat="1" applyFont="1" applyBorder="1" applyAlignment="1">
      <alignment vertical="top"/>
    </xf>
    <xf numFmtId="43" fontId="1" fillId="0" borderId="18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43" fontId="2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3" fontId="2" fillId="0" borderId="2" xfId="0" applyNumberFormat="1" applyFont="1" applyBorder="1" applyAlignment="1">
      <alignment vertical="top"/>
    </xf>
    <xf numFmtId="43" fontId="2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3" borderId="11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/>
    </xf>
    <xf numFmtId="43" fontId="2" fillId="4" borderId="17" xfId="0" applyNumberFormat="1" applyFont="1" applyFill="1" applyBorder="1" applyAlignment="1">
      <alignment vertical="top"/>
    </xf>
    <xf numFmtId="43" fontId="2" fillId="4" borderId="21" xfId="0" applyNumberFormat="1" applyFont="1" applyFill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"/>
  <sheetViews>
    <sheetView tabSelected="1" view="pageBreakPreview" topLeftCell="A48" zoomScaleNormal="100" zoomScaleSheetLayoutView="100" workbookViewId="0">
      <selection activeCell="L12" sqref="L12"/>
    </sheetView>
  </sheetViews>
  <sheetFormatPr defaultColWidth="8.88671875" defaultRowHeight="15.6" x14ac:dyDescent="0.3"/>
  <cols>
    <col min="1" max="1" width="45.5546875" style="3" customWidth="1"/>
    <col min="2" max="2" width="19.5546875" style="3" customWidth="1"/>
    <col min="3" max="4" width="19.33203125" style="3" hidden="1" customWidth="1"/>
    <col min="5" max="5" width="27.88671875" style="3" customWidth="1"/>
    <col min="6" max="6" width="18.44140625" style="3" customWidth="1"/>
    <col min="7" max="7" width="30.5546875" style="3" customWidth="1"/>
    <col min="8" max="8" width="19.44140625" style="3" customWidth="1"/>
    <col min="9" max="9" width="30.5546875" style="3" customWidth="1"/>
    <col min="10" max="12" width="8.88671875" style="3"/>
    <col min="13" max="13" width="16" style="3" bestFit="1" customWidth="1"/>
    <col min="14" max="14" width="8.88671875" style="3" customWidth="1"/>
    <col min="15" max="16384" width="8.88671875" style="3"/>
  </cols>
  <sheetData>
    <row r="1" spans="1:14" x14ac:dyDescent="0.3">
      <c r="B1" s="3" t="s">
        <v>89</v>
      </c>
    </row>
    <row r="2" spans="1:14" x14ac:dyDescent="0.3">
      <c r="A2" s="3" t="s">
        <v>0</v>
      </c>
    </row>
    <row r="3" spans="1:14" x14ac:dyDescent="0.3">
      <c r="A3" s="3" t="s">
        <v>1</v>
      </c>
      <c r="B3" s="4">
        <v>155</v>
      </c>
      <c r="C3" s="4"/>
      <c r="D3" s="4"/>
      <c r="E3" s="4"/>
      <c r="F3" s="4"/>
      <c r="G3" s="4"/>
      <c r="I3" s="4"/>
    </row>
    <row r="4" spans="1:14" x14ac:dyDescent="0.3">
      <c r="B4" s="4"/>
      <c r="C4" s="4"/>
      <c r="D4" s="4"/>
      <c r="E4" s="4"/>
      <c r="F4" s="4"/>
      <c r="G4" s="4"/>
      <c r="I4" s="4"/>
    </row>
    <row r="5" spans="1:14" x14ac:dyDescent="0.3">
      <c r="A5" s="3" t="s">
        <v>23</v>
      </c>
      <c r="B5" s="4"/>
      <c r="C5" s="4"/>
      <c r="D5" s="4"/>
      <c r="E5" s="5">
        <v>167</v>
      </c>
      <c r="G5" s="6"/>
      <c r="I5" s="6"/>
    </row>
    <row r="6" spans="1:14" x14ac:dyDescent="0.3">
      <c r="A6" s="3" t="s">
        <v>61</v>
      </c>
      <c r="B6" s="4">
        <v>145</v>
      </c>
      <c r="C6" s="4"/>
      <c r="D6" s="4"/>
      <c r="E6" s="4"/>
      <c r="F6" s="4"/>
      <c r="G6" s="4"/>
      <c r="I6" s="4"/>
    </row>
    <row r="7" spans="1:14" x14ac:dyDescent="0.3">
      <c r="A7" s="3" t="s">
        <v>2</v>
      </c>
      <c r="B7" s="5">
        <f>SUM(B3:B6)</f>
        <v>300</v>
      </c>
      <c r="C7" s="4"/>
      <c r="D7" s="4"/>
      <c r="E7" s="4"/>
      <c r="F7" s="4"/>
      <c r="G7" s="4"/>
      <c r="I7" s="4"/>
    </row>
    <row r="8" spans="1:14" x14ac:dyDescent="0.3">
      <c r="A8" s="7" t="s">
        <v>15</v>
      </c>
      <c r="B8" s="5">
        <v>12</v>
      </c>
      <c r="C8" s="8"/>
      <c r="D8" s="8"/>
      <c r="E8" s="3" t="s">
        <v>16</v>
      </c>
    </row>
    <row r="9" spans="1:14" ht="16.2" thickBot="1" x14ac:dyDescent="0.35">
      <c r="A9" s="7" t="s">
        <v>126</v>
      </c>
      <c r="B9" s="77" t="s">
        <v>127</v>
      </c>
      <c r="C9" s="8"/>
      <c r="D9" s="8"/>
      <c r="E9" s="8"/>
    </row>
    <row r="10" spans="1:14" ht="71.400000000000006" customHeight="1" thickTop="1" thickBot="1" x14ac:dyDescent="0.35">
      <c r="A10" s="9" t="s">
        <v>3</v>
      </c>
      <c r="B10" s="10" t="s">
        <v>63</v>
      </c>
      <c r="C10" s="10" t="s">
        <v>59</v>
      </c>
      <c r="D10" s="10" t="s">
        <v>60</v>
      </c>
      <c r="E10" s="11" t="s">
        <v>66</v>
      </c>
      <c r="F10" s="12" t="s">
        <v>64</v>
      </c>
      <c r="G10" s="12" t="s">
        <v>67</v>
      </c>
      <c r="H10" s="12" t="s">
        <v>65</v>
      </c>
      <c r="I10" s="12" t="s">
        <v>91</v>
      </c>
    </row>
    <row r="11" spans="1:14" ht="16.2" thickTop="1" x14ac:dyDescent="0.3">
      <c r="A11" s="13" t="s">
        <v>17</v>
      </c>
      <c r="B11" s="14"/>
      <c r="C11" s="15"/>
      <c r="D11" s="15"/>
      <c r="E11" s="16"/>
      <c r="F11" s="17"/>
      <c r="G11" s="16"/>
      <c r="H11" s="17"/>
      <c r="I11" s="16"/>
    </row>
    <row r="12" spans="1:14" ht="46.8" x14ac:dyDescent="0.3">
      <c r="A12" s="18" t="s">
        <v>54</v>
      </c>
      <c r="B12" s="19">
        <v>12000</v>
      </c>
      <c r="C12" s="20"/>
      <c r="D12" s="20"/>
      <c r="E12" s="21" t="s">
        <v>77</v>
      </c>
      <c r="F12" s="19"/>
      <c r="G12" s="21"/>
      <c r="H12" s="19"/>
      <c r="I12" s="21"/>
    </row>
    <row r="13" spans="1:14" ht="62.4" x14ac:dyDescent="0.3">
      <c r="A13" s="18" t="s">
        <v>55</v>
      </c>
      <c r="B13" s="19">
        <v>15000</v>
      </c>
      <c r="C13" s="20"/>
      <c r="D13" s="20"/>
      <c r="E13" s="21" t="s">
        <v>68</v>
      </c>
      <c r="F13" s="19">
        <v>10000</v>
      </c>
      <c r="G13" s="21" t="s">
        <v>94</v>
      </c>
      <c r="H13" s="21"/>
      <c r="I13" s="21"/>
    </row>
    <row r="14" spans="1:14" ht="78" x14ac:dyDescent="0.3">
      <c r="A14" s="18" t="s">
        <v>70</v>
      </c>
      <c r="B14" s="19">
        <v>30000</v>
      </c>
      <c r="C14" s="20"/>
      <c r="D14" s="20"/>
      <c r="E14" s="21" t="s">
        <v>93</v>
      </c>
      <c r="F14" s="19">
        <v>20000</v>
      </c>
      <c r="G14" s="21" t="s">
        <v>71</v>
      </c>
      <c r="H14" s="19">
        <v>11500</v>
      </c>
      <c r="I14" s="21" t="s">
        <v>92</v>
      </c>
      <c r="N14" s="22"/>
    </row>
    <row r="15" spans="1:14" hidden="1" x14ac:dyDescent="0.3">
      <c r="A15" s="18"/>
      <c r="B15" s="19"/>
      <c r="C15" s="20">
        <v>30000</v>
      </c>
      <c r="D15" s="20"/>
      <c r="E15" s="21"/>
      <c r="F15" s="19" t="s">
        <v>13</v>
      </c>
      <c r="G15" s="21"/>
      <c r="H15" s="19">
        <f>B8</f>
        <v>12</v>
      </c>
      <c r="I15" s="21"/>
    </row>
    <row r="16" spans="1:14" hidden="1" x14ac:dyDescent="0.3">
      <c r="A16" s="18"/>
      <c r="B16" s="19"/>
      <c r="C16" s="20"/>
      <c r="D16" s="20">
        <v>20000</v>
      </c>
      <c r="E16" s="21"/>
      <c r="F16" s="19" t="s">
        <v>13</v>
      </c>
      <c r="G16" s="21"/>
      <c r="H16" s="19">
        <f>B8</f>
        <v>12</v>
      </c>
      <c r="I16" s="21"/>
    </row>
    <row r="17" spans="1:9" x14ac:dyDescent="0.3">
      <c r="A17" s="18" t="s">
        <v>69</v>
      </c>
      <c r="B17" s="19">
        <f>B14*0.42</f>
        <v>12600</v>
      </c>
      <c r="C17" s="20"/>
      <c r="D17" s="20"/>
      <c r="E17" s="21" t="s">
        <v>72</v>
      </c>
      <c r="F17" s="19">
        <f>F14*0.42</f>
        <v>8400</v>
      </c>
      <c r="G17" s="21" t="s">
        <v>72</v>
      </c>
      <c r="H17" s="19">
        <f>H14*0.42</f>
        <v>4830</v>
      </c>
      <c r="I17" s="21" t="s">
        <v>72</v>
      </c>
    </row>
    <row r="18" spans="1:9" ht="31.2" x14ac:dyDescent="0.3">
      <c r="A18" s="18" t="s">
        <v>26</v>
      </c>
      <c r="B18" s="19">
        <v>10000</v>
      </c>
      <c r="C18" s="20"/>
      <c r="D18" s="20"/>
      <c r="E18" s="21"/>
      <c r="F18" s="19">
        <v>5000</v>
      </c>
      <c r="G18" s="21"/>
      <c r="H18" s="19"/>
      <c r="I18" s="21"/>
    </row>
    <row r="19" spans="1:9" ht="31.2" x14ac:dyDescent="0.3">
      <c r="A19" s="18" t="s">
        <v>4</v>
      </c>
      <c r="B19" s="19">
        <v>30000</v>
      </c>
      <c r="C19" s="20"/>
      <c r="D19" s="20"/>
      <c r="E19" s="21" t="s">
        <v>72</v>
      </c>
      <c r="F19" s="19"/>
      <c r="G19" s="21"/>
      <c r="H19" s="19"/>
      <c r="I19" s="21"/>
    </row>
    <row r="20" spans="1:9" ht="31.2" x14ac:dyDescent="0.3">
      <c r="A20" s="18" t="s">
        <v>5</v>
      </c>
      <c r="B20" s="23">
        <v>1500</v>
      </c>
      <c r="C20" s="24"/>
      <c r="D20" s="24"/>
      <c r="E20" s="21" t="s">
        <v>95</v>
      </c>
      <c r="F20" s="19"/>
      <c r="G20" s="21"/>
      <c r="H20" s="19"/>
      <c r="I20" s="21"/>
    </row>
    <row r="21" spans="1:9" x14ac:dyDescent="0.3">
      <c r="A21" s="18" t="s">
        <v>6</v>
      </c>
      <c r="B21" s="23">
        <v>1500</v>
      </c>
      <c r="C21" s="24"/>
      <c r="D21" s="24"/>
      <c r="E21" s="21" t="s">
        <v>96</v>
      </c>
      <c r="F21" s="23"/>
      <c r="G21" s="21"/>
      <c r="H21" s="19"/>
      <c r="I21" s="21"/>
    </row>
    <row r="22" spans="1:9" x14ac:dyDescent="0.3">
      <c r="A22" s="18" t="s">
        <v>7</v>
      </c>
      <c r="B22" s="23">
        <v>12000</v>
      </c>
      <c r="C22" s="24"/>
      <c r="D22" s="24"/>
      <c r="E22" s="21" t="s">
        <v>98</v>
      </c>
      <c r="F22" s="19">
        <v>6000</v>
      </c>
      <c r="G22" s="21" t="s">
        <v>97</v>
      </c>
      <c r="H22" s="19"/>
      <c r="I22" s="21"/>
    </row>
    <row r="23" spans="1:9" ht="93.6" x14ac:dyDescent="0.3">
      <c r="A23" s="25" t="s">
        <v>53</v>
      </c>
      <c r="B23" s="19">
        <v>78400</v>
      </c>
      <c r="C23" s="26"/>
      <c r="D23" s="26"/>
      <c r="E23" s="21" t="s">
        <v>76</v>
      </c>
      <c r="F23" s="27">
        <v>58400</v>
      </c>
      <c r="G23" s="21" t="s">
        <v>75</v>
      </c>
      <c r="H23" s="19"/>
      <c r="I23" s="21"/>
    </row>
    <row r="24" spans="1:9" s="31" customFormat="1" ht="16.8" hidden="1" thickTop="1" thickBot="1" x14ac:dyDescent="0.35">
      <c r="A24" s="28" t="s">
        <v>20</v>
      </c>
      <c r="B24" s="29">
        <f>SUM(B12:B23)</f>
        <v>203000</v>
      </c>
      <c r="C24" s="30"/>
      <c r="D24" s="30"/>
      <c r="E24" s="21"/>
      <c r="F24" s="29">
        <f>SUM(F12:F23)</f>
        <v>107800</v>
      </c>
      <c r="G24" s="21"/>
      <c r="H24" s="19"/>
      <c r="I24" s="21"/>
    </row>
    <row r="25" spans="1:9" s="31" customFormat="1" x14ac:dyDescent="0.3">
      <c r="A25" s="32"/>
      <c r="B25" s="33"/>
      <c r="C25" s="34"/>
      <c r="D25" s="34"/>
      <c r="E25" s="21"/>
      <c r="F25" s="33"/>
      <c r="G25" s="21"/>
      <c r="H25" s="19"/>
      <c r="I25" s="21"/>
    </row>
    <row r="26" spans="1:9" x14ac:dyDescent="0.3">
      <c r="A26" s="35" t="s">
        <v>18</v>
      </c>
      <c r="B26" s="17"/>
      <c r="C26" s="36"/>
      <c r="D26" s="36"/>
      <c r="E26" s="16"/>
      <c r="F26" s="17"/>
      <c r="G26" s="16"/>
      <c r="H26" s="17"/>
      <c r="I26" s="16"/>
    </row>
    <row r="27" spans="1:9" x14ac:dyDescent="0.3">
      <c r="A27" s="18" t="s">
        <v>100</v>
      </c>
      <c r="B27" s="23">
        <v>250000</v>
      </c>
      <c r="C27" s="24"/>
      <c r="D27" s="24"/>
      <c r="E27" s="21"/>
      <c r="F27" s="19">
        <v>200000</v>
      </c>
      <c r="G27" s="21"/>
      <c r="H27" s="19"/>
      <c r="I27" s="21"/>
    </row>
    <row r="28" spans="1:9" s="38" customFormat="1" ht="31.2" x14ac:dyDescent="0.3">
      <c r="A28" s="37" t="s">
        <v>87</v>
      </c>
      <c r="B28" s="19">
        <v>30000</v>
      </c>
      <c r="C28" s="20"/>
      <c r="D28" s="20"/>
      <c r="E28" s="21" t="s">
        <v>99</v>
      </c>
      <c r="F28" s="19"/>
      <c r="G28" s="21"/>
      <c r="H28" s="19"/>
      <c r="I28" s="21"/>
    </row>
    <row r="29" spans="1:9" ht="62.4" x14ac:dyDescent="0.3">
      <c r="A29" s="18" t="s">
        <v>78</v>
      </c>
      <c r="B29" s="23">
        <v>350000</v>
      </c>
      <c r="C29" s="24"/>
      <c r="D29" s="24"/>
      <c r="E29" s="21" t="s">
        <v>121</v>
      </c>
      <c r="F29" s="19">
        <v>300000</v>
      </c>
      <c r="G29" s="21" t="s">
        <v>101</v>
      </c>
      <c r="H29" s="19"/>
      <c r="I29" s="21"/>
    </row>
    <row r="30" spans="1:9" ht="31.2" x14ac:dyDescent="0.3">
      <c r="A30" s="18" t="s">
        <v>8</v>
      </c>
      <c r="B30" s="23">
        <v>360000</v>
      </c>
      <c r="C30" s="24"/>
      <c r="D30" s="24"/>
      <c r="E30" s="21" t="s">
        <v>73</v>
      </c>
      <c r="F30" s="19"/>
      <c r="G30" s="21"/>
      <c r="H30" s="19"/>
      <c r="I30" s="21"/>
    </row>
    <row r="31" spans="1:9" ht="46.8" x14ac:dyDescent="0.3">
      <c r="A31" s="18" t="s">
        <v>27</v>
      </c>
      <c r="B31" s="23">
        <v>50000</v>
      </c>
      <c r="C31" s="24"/>
      <c r="D31" s="24"/>
      <c r="E31" s="21" t="s">
        <v>74</v>
      </c>
      <c r="F31" s="19">
        <v>30000</v>
      </c>
      <c r="G31" s="21" t="s">
        <v>102</v>
      </c>
      <c r="H31" s="19"/>
      <c r="I31" s="21"/>
    </row>
    <row r="32" spans="1:9" ht="93.6" x14ac:dyDescent="0.3">
      <c r="A32" s="18" t="s">
        <v>9</v>
      </c>
      <c r="B32" s="23">
        <v>20000</v>
      </c>
      <c r="C32" s="24"/>
      <c r="D32" s="24"/>
      <c r="E32" s="21" t="s">
        <v>103</v>
      </c>
      <c r="F32" s="19"/>
      <c r="G32" s="21"/>
      <c r="H32" s="19"/>
      <c r="I32" s="21"/>
    </row>
    <row r="33" spans="1:13" ht="46.8" x14ac:dyDescent="0.3">
      <c r="A33" s="25" t="s">
        <v>79</v>
      </c>
      <c r="B33" s="27">
        <v>25000</v>
      </c>
      <c r="C33" s="26"/>
      <c r="D33" s="26"/>
      <c r="E33" s="21" t="s">
        <v>105</v>
      </c>
      <c r="F33" s="19"/>
      <c r="G33" s="21"/>
      <c r="H33" s="19"/>
      <c r="I33" s="21"/>
    </row>
    <row r="34" spans="1:13" ht="109.2" x14ac:dyDescent="0.3">
      <c r="A34" s="25" t="s">
        <v>44</v>
      </c>
      <c r="B34" s="27">
        <v>7800</v>
      </c>
      <c r="C34" s="26"/>
      <c r="D34" s="26"/>
      <c r="E34" s="21" t="s">
        <v>104</v>
      </c>
      <c r="F34" s="19"/>
      <c r="G34" s="21"/>
      <c r="H34" s="19"/>
      <c r="I34" s="21"/>
    </row>
    <row r="35" spans="1:13" s="31" customFormat="1" ht="16.8" hidden="1" thickTop="1" thickBot="1" x14ac:dyDescent="0.35">
      <c r="A35" s="28" t="s">
        <v>21</v>
      </c>
      <c r="B35" s="29">
        <f>SUM(B27:B34)</f>
        <v>1092800</v>
      </c>
      <c r="C35" s="30"/>
      <c r="D35" s="30"/>
      <c r="E35" s="21"/>
      <c r="F35" s="29">
        <f>SUM(F27:F34)</f>
        <v>530000</v>
      </c>
      <c r="G35" s="21"/>
      <c r="H35" s="19"/>
      <c r="I35" s="21"/>
    </row>
    <row r="36" spans="1:13" x14ac:dyDescent="0.3">
      <c r="A36" s="32"/>
      <c r="B36" s="33"/>
      <c r="C36" s="34"/>
      <c r="D36" s="34"/>
      <c r="E36" s="21"/>
      <c r="F36" s="19"/>
      <c r="G36" s="21"/>
      <c r="H36" s="19"/>
      <c r="I36" s="21"/>
    </row>
    <row r="37" spans="1:13" s="31" customFormat="1" ht="16.8" hidden="1" customHeight="1" thickTop="1" thickBot="1" x14ac:dyDescent="0.35">
      <c r="A37" s="28" t="s">
        <v>19</v>
      </c>
      <c r="B37" s="29">
        <f>B35+B24</f>
        <v>1295800</v>
      </c>
      <c r="C37" s="30"/>
      <c r="D37" s="30"/>
      <c r="E37" s="21"/>
      <c r="F37" s="29">
        <f>F35+F24</f>
        <v>637800</v>
      </c>
      <c r="G37" s="21"/>
      <c r="H37" s="19"/>
      <c r="I37" s="21"/>
    </row>
    <row r="38" spans="1:13" ht="78" x14ac:dyDescent="0.3">
      <c r="A38" s="39" t="s">
        <v>22</v>
      </c>
      <c r="B38" s="19">
        <f>B37*0.15</f>
        <v>194370</v>
      </c>
      <c r="C38" s="40"/>
      <c r="D38" s="40"/>
      <c r="E38" s="41" t="s">
        <v>107</v>
      </c>
      <c r="F38" s="19">
        <f>B37*0.1</f>
        <v>129580</v>
      </c>
      <c r="G38" s="41" t="s">
        <v>106</v>
      </c>
      <c r="H38" s="19"/>
      <c r="I38" s="41"/>
    </row>
    <row r="39" spans="1:13" x14ac:dyDescent="0.3">
      <c r="A39" s="42"/>
      <c r="B39" s="27"/>
      <c r="C39" s="26"/>
      <c r="D39" s="26"/>
      <c r="E39" s="21"/>
      <c r="F39" s="19"/>
      <c r="G39" s="21"/>
      <c r="H39" s="19"/>
      <c r="I39" s="21"/>
    </row>
    <row r="40" spans="1:13" s="31" customFormat="1" ht="16.8" hidden="1" thickTop="1" thickBot="1" x14ac:dyDescent="0.35">
      <c r="A40" s="43" t="s">
        <v>24</v>
      </c>
      <c r="B40" s="44">
        <f>B38+B37</f>
        <v>1490170</v>
      </c>
      <c r="C40" s="45"/>
      <c r="D40" s="45"/>
      <c r="E40" s="46"/>
      <c r="F40" s="44">
        <f>F38+F37</f>
        <v>767380</v>
      </c>
      <c r="G40" s="46"/>
      <c r="H40" s="19"/>
      <c r="I40" s="46"/>
    </row>
    <row r="41" spans="1:13" x14ac:dyDescent="0.3">
      <c r="A41" s="47"/>
      <c r="B41" s="48"/>
      <c r="C41" s="49"/>
      <c r="D41" s="49"/>
      <c r="E41" s="21"/>
      <c r="F41" s="19"/>
      <c r="G41" s="21"/>
      <c r="H41" s="19"/>
      <c r="I41" s="21"/>
    </row>
    <row r="42" spans="1:13" s="31" customFormat="1" x14ac:dyDescent="0.3">
      <c r="A42" s="35" t="s">
        <v>111</v>
      </c>
      <c r="B42" s="50"/>
      <c r="C42" s="51"/>
      <c r="D42" s="51"/>
      <c r="E42" s="16"/>
      <c r="F42" s="17"/>
      <c r="G42" s="16"/>
      <c r="H42" s="17"/>
      <c r="I42" s="16"/>
    </row>
    <row r="43" spans="1:13" ht="156" x14ac:dyDescent="0.3">
      <c r="A43" s="18" t="s">
        <v>82</v>
      </c>
      <c r="B43" s="19">
        <v>120000</v>
      </c>
      <c r="C43" s="20"/>
      <c r="D43" s="20"/>
      <c r="E43" s="21" t="s">
        <v>81</v>
      </c>
      <c r="F43" s="19">
        <v>90000</v>
      </c>
      <c r="G43" s="21" t="s">
        <v>80</v>
      </c>
      <c r="H43" s="19"/>
      <c r="I43" s="21"/>
    </row>
    <row r="44" spans="1:13" s="4" customFormat="1" ht="140.4" x14ac:dyDescent="0.3">
      <c r="A44" s="52" t="s">
        <v>88</v>
      </c>
      <c r="B44" s="53">
        <v>70000</v>
      </c>
      <c r="C44" s="54"/>
      <c r="D44" s="54"/>
      <c r="E44" s="55" t="s">
        <v>108</v>
      </c>
      <c r="F44" s="53"/>
      <c r="G44" s="55"/>
      <c r="H44" s="53"/>
      <c r="I44" s="55"/>
    </row>
    <row r="45" spans="1:13" ht="93.6" x14ac:dyDescent="0.3">
      <c r="A45" s="56" t="s">
        <v>83</v>
      </c>
      <c r="B45" s="19">
        <v>50000</v>
      </c>
      <c r="C45" s="20"/>
      <c r="D45" s="20"/>
      <c r="E45" s="21" t="s">
        <v>109</v>
      </c>
      <c r="F45" s="19"/>
      <c r="G45" s="21"/>
      <c r="H45" s="19"/>
      <c r="I45" s="21"/>
    </row>
    <row r="46" spans="1:13" ht="31.2" x14ac:dyDescent="0.3">
      <c r="A46" s="56" t="s">
        <v>10</v>
      </c>
      <c r="B46" s="23">
        <v>20000</v>
      </c>
      <c r="C46" s="24"/>
      <c r="D46" s="24"/>
      <c r="E46" s="21" t="s">
        <v>85</v>
      </c>
      <c r="F46" s="19">
        <v>10000</v>
      </c>
      <c r="G46" s="21" t="s">
        <v>84</v>
      </c>
      <c r="H46" s="19"/>
      <c r="I46" s="21"/>
    </row>
    <row r="47" spans="1:13" hidden="1" x14ac:dyDescent="0.3">
      <c r="A47" s="42" t="s">
        <v>11</v>
      </c>
      <c r="B47" s="23">
        <f>SUM(B43:B46)</f>
        <v>260000</v>
      </c>
      <c r="C47" s="57"/>
      <c r="D47" s="57"/>
      <c r="E47" s="21"/>
      <c r="F47" s="19">
        <f>SUM(F43:F46)</f>
        <v>100000</v>
      </c>
      <c r="G47" s="21"/>
      <c r="H47" s="19"/>
      <c r="I47" s="21"/>
    </row>
    <row r="48" spans="1:13" ht="78" x14ac:dyDescent="0.3">
      <c r="A48" s="25" t="s">
        <v>22</v>
      </c>
      <c r="B48" s="19">
        <f>B47*0.15</f>
        <v>39000</v>
      </c>
      <c r="C48" s="58"/>
      <c r="D48" s="58"/>
      <c r="E48" s="41" t="s">
        <v>120</v>
      </c>
      <c r="F48" s="19">
        <f>B47*0.1</f>
        <v>26000</v>
      </c>
      <c r="G48" s="41" t="s">
        <v>110</v>
      </c>
      <c r="H48" s="19"/>
      <c r="I48" s="41"/>
      <c r="M48" s="59"/>
    </row>
    <row r="49" spans="1:9" ht="16.8" hidden="1" thickTop="1" thickBot="1" x14ac:dyDescent="0.35">
      <c r="A49" s="43" t="s">
        <v>90</v>
      </c>
      <c r="B49" s="44">
        <f>B47+B48</f>
        <v>299000</v>
      </c>
      <c r="C49" s="45"/>
      <c r="D49" s="45"/>
      <c r="E49" s="21"/>
      <c r="F49" s="44">
        <f>F47+F48</f>
        <v>126000</v>
      </c>
      <c r="G49" s="21"/>
      <c r="H49" s="19"/>
      <c r="I49" s="21"/>
    </row>
    <row r="50" spans="1:9" x14ac:dyDescent="0.3">
      <c r="A50" s="73"/>
      <c r="B50" s="74"/>
      <c r="C50" s="75"/>
      <c r="D50" s="75"/>
      <c r="E50" s="55"/>
      <c r="F50" s="74"/>
      <c r="G50" s="55"/>
      <c r="H50" s="19"/>
      <c r="I50" s="21"/>
    </row>
    <row r="51" spans="1:9" x14ac:dyDescent="0.3">
      <c r="A51" s="72" t="s">
        <v>25</v>
      </c>
      <c r="B51" s="17"/>
      <c r="C51" s="36"/>
      <c r="D51" s="36"/>
      <c r="E51" s="16"/>
      <c r="F51" s="17"/>
      <c r="G51" s="16"/>
      <c r="H51" s="17"/>
      <c r="I51" s="16"/>
    </row>
    <row r="52" spans="1:9" ht="78" x14ac:dyDescent="0.3">
      <c r="A52" s="18" t="s">
        <v>12</v>
      </c>
      <c r="B52" s="23">
        <v>60000</v>
      </c>
      <c r="C52" s="24"/>
      <c r="D52" s="24"/>
      <c r="E52" s="21" t="s">
        <v>86</v>
      </c>
      <c r="F52" s="19"/>
      <c r="G52" s="21"/>
      <c r="H52" s="19"/>
      <c r="I52" s="21"/>
    </row>
    <row r="53" spans="1:9" x14ac:dyDescent="0.3">
      <c r="A53" s="18"/>
      <c r="B53" s="23"/>
      <c r="C53" s="24"/>
      <c r="D53" s="24"/>
      <c r="E53" s="21"/>
      <c r="F53" s="19"/>
      <c r="G53" s="21"/>
      <c r="H53" s="19"/>
      <c r="I53" s="21"/>
    </row>
    <row r="54" spans="1:9" ht="16.8" hidden="1" thickTop="1" thickBot="1" x14ac:dyDescent="0.35">
      <c r="A54" s="43" t="s">
        <v>51</v>
      </c>
      <c r="B54" s="61">
        <f>B52</f>
        <v>60000</v>
      </c>
      <c r="C54" s="62"/>
      <c r="D54" s="62"/>
      <c r="E54" s="57"/>
      <c r="F54" s="61">
        <f>F52</f>
        <v>0</v>
      </c>
      <c r="G54" s="21"/>
      <c r="H54" s="19"/>
      <c r="I54" s="21"/>
    </row>
    <row r="55" spans="1:9" x14ac:dyDescent="0.3">
      <c r="A55" s="63"/>
      <c r="B55" s="64"/>
      <c r="C55" s="64"/>
      <c r="D55" s="64"/>
      <c r="E55" s="64"/>
      <c r="F55" s="64"/>
      <c r="G55" s="64"/>
      <c r="H55" s="64"/>
      <c r="I55" s="64"/>
    </row>
    <row r="56" spans="1:9" ht="31.2" x14ac:dyDescent="0.3">
      <c r="A56" s="60" t="s">
        <v>113</v>
      </c>
      <c r="B56" s="64"/>
      <c r="C56" s="64"/>
      <c r="D56" s="64"/>
      <c r="E56" s="69">
        <f>B43+B44+B45+B46+B48</f>
        <v>299000</v>
      </c>
      <c r="F56" s="64"/>
      <c r="G56" s="64"/>
      <c r="H56" s="64"/>
      <c r="I56" s="64"/>
    </row>
    <row r="57" spans="1:9" ht="31.2" x14ac:dyDescent="0.3">
      <c r="A57" s="60" t="s">
        <v>115</v>
      </c>
      <c r="B57" s="64"/>
      <c r="C57" s="64"/>
      <c r="D57" s="64"/>
      <c r="E57" s="69">
        <f>F43+B44+B45+F46+F48</f>
        <v>246000</v>
      </c>
      <c r="F57" s="64"/>
      <c r="G57" s="64"/>
      <c r="H57" s="64"/>
      <c r="I57" s="64"/>
    </row>
    <row r="58" spans="1:9" ht="31.2" x14ac:dyDescent="0.3">
      <c r="A58" s="60" t="s">
        <v>114</v>
      </c>
      <c r="B58" s="64"/>
      <c r="C58" s="64"/>
      <c r="D58" s="64"/>
      <c r="E58" s="69">
        <f>B12+B13+B14+B17+B18+B19+B20+B21+B22+B23+B27+B28+B29+B30+B31+B32+B33+B34+B38</f>
        <v>1490170</v>
      </c>
      <c r="F58" s="64"/>
      <c r="G58" s="64"/>
      <c r="H58" s="64"/>
      <c r="I58" s="64"/>
    </row>
    <row r="59" spans="1:9" ht="31.2" x14ac:dyDescent="0.3">
      <c r="A59" s="60" t="s">
        <v>116</v>
      </c>
      <c r="B59" s="64"/>
      <c r="C59" s="64"/>
      <c r="D59" s="64"/>
      <c r="E59" s="69">
        <f>B12+F13+H14+H17+F18+B19+B20+B21+F22+F23+F27+B28+F29+B30+F31+B32+B33+B34+F38</f>
        <v>1243110</v>
      </c>
      <c r="F59" s="64"/>
      <c r="G59" s="64"/>
      <c r="H59" s="64"/>
      <c r="I59" s="64"/>
    </row>
    <row r="60" spans="1:9" ht="31.2" x14ac:dyDescent="0.3">
      <c r="A60" s="60" t="s">
        <v>117</v>
      </c>
      <c r="B60" s="64"/>
      <c r="C60" s="64"/>
      <c r="D60" s="64"/>
      <c r="E60" s="69">
        <f>E58+E56</f>
        <v>1789170</v>
      </c>
      <c r="F60" s="64"/>
      <c r="G60" s="64"/>
      <c r="H60" s="64"/>
      <c r="I60" s="64"/>
    </row>
    <row r="61" spans="1:9" ht="46.8" x14ac:dyDescent="0.3">
      <c r="A61" s="60" t="s">
        <v>118</v>
      </c>
      <c r="B61" s="64"/>
      <c r="C61" s="64"/>
      <c r="D61" s="64"/>
      <c r="E61" s="69">
        <f>E59+E57</f>
        <v>1489110</v>
      </c>
      <c r="F61" s="64"/>
      <c r="G61" s="64"/>
      <c r="H61" s="64"/>
      <c r="I61" s="64"/>
    </row>
    <row r="62" spans="1:9" x14ac:dyDescent="0.3">
      <c r="A62" s="63"/>
      <c r="B62" s="64"/>
      <c r="C62" s="64"/>
      <c r="D62" s="64"/>
      <c r="E62" s="64"/>
      <c r="F62" s="64"/>
      <c r="G62" s="64"/>
      <c r="H62" s="64"/>
      <c r="I62" s="64"/>
    </row>
    <row r="63" spans="1:9" s="31" customFormat="1" ht="31.2" x14ac:dyDescent="0.3">
      <c r="A63" s="60" t="s">
        <v>119</v>
      </c>
      <c r="B63" s="64"/>
      <c r="C63" s="64"/>
      <c r="D63" s="64"/>
      <c r="E63" s="64"/>
      <c r="F63" s="64"/>
      <c r="G63" s="64"/>
      <c r="H63" s="64"/>
      <c r="I63" s="64"/>
    </row>
    <row r="64" spans="1:9" s="31" customFormat="1" x14ac:dyDescent="0.3">
      <c r="A64" s="65" t="s">
        <v>122</v>
      </c>
      <c r="B64" s="66"/>
      <c r="C64" s="67"/>
      <c r="D64" s="67"/>
      <c r="E64" s="66">
        <f>E58/$B$7/$B$8</f>
        <v>413.93611111111113</v>
      </c>
      <c r="F64" s="66"/>
      <c r="G64" s="68"/>
      <c r="H64" s="68"/>
      <c r="I64" s="68"/>
    </row>
    <row r="65" spans="1:9" s="31" customFormat="1" x14ac:dyDescent="0.3">
      <c r="A65" s="65" t="s">
        <v>123</v>
      </c>
      <c r="B65" s="69"/>
      <c r="C65" s="64"/>
      <c r="D65" s="64"/>
      <c r="E65" s="66">
        <f>E59/$B$7/$B$8</f>
        <v>345.30833333333334</v>
      </c>
      <c r="F65" s="69"/>
      <c r="G65" s="64"/>
      <c r="H65" s="64"/>
      <c r="I65" s="64"/>
    </row>
    <row r="66" spans="1:9" s="31" customFormat="1" x14ac:dyDescent="0.3">
      <c r="A66" s="65" t="s">
        <v>124</v>
      </c>
      <c r="B66" s="70"/>
      <c r="C66" s="70"/>
      <c r="D66" s="70"/>
      <c r="E66" s="66">
        <f>E60/$B$7/$B$8</f>
        <v>496.99166666666662</v>
      </c>
      <c r="F66" s="70"/>
      <c r="G66" s="68"/>
      <c r="H66" s="68"/>
      <c r="I66" s="68"/>
    </row>
    <row r="67" spans="1:9" s="31" customFormat="1" x14ac:dyDescent="0.3">
      <c r="A67" s="65" t="s">
        <v>125</v>
      </c>
      <c r="B67" s="69"/>
      <c r="C67" s="69"/>
      <c r="D67" s="69"/>
      <c r="E67" s="66">
        <f>E61/$B$7/$B$8</f>
        <v>413.64166666666665</v>
      </c>
      <c r="F67" s="69"/>
      <c r="G67" s="64"/>
      <c r="H67" s="64"/>
      <c r="I67" s="64"/>
    </row>
    <row r="68" spans="1:9" s="31" customFormat="1" x14ac:dyDescent="0.3">
      <c r="A68" s="63"/>
      <c r="B68" s="69"/>
      <c r="C68" s="69"/>
      <c r="D68" s="69"/>
      <c r="E68" s="69"/>
      <c r="F68" s="64"/>
      <c r="G68" s="64"/>
      <c r="H68" s="64"/>
      <c r="I68" s="64"/>
    </row>
    <row r="69" spans="1:9" ht="31.2" x14ac:dyDescent="0.3">
      <c r="A69" s="76" t="s">
        <v>112</v>
      </c>
      <c r="B69" s="70"/>
      <c r="C69" s="68"/>
      <c r="D69" s="68"/>
      <c r="E69" s="70">
        <f>B52/B7</f>
        <v>200</v>
      </c>
      <c r="F69" s="68"/>
      <c r="G69" s="68"/>
      <c r="H69" s="68"/>
      <c r="I69" s="68"/>
    </row>
    <row r="70" spans="1:9" x14ac:dyDescent="0.3">
      <c r="A70" s="63"/>
      <c r="B70" s="64"/>
      <c r="C70" s="64"/>
      <c r="D70" s="64"/>
      <c r="E70" s="64"/>
      <c r="F70" s="64"/>
      <c r="G70" s="64"/>
      <c r="H70" s="64"/>
      <c r="I70" s="64"/>
    </row>
    <row r="71" spans="1:9" s="31" customFormat="1" x14ac:dyDescent="0.3">
      <c r="A71" s="71"/>
      <c r="B71" s="71"/>
      <c r="C71" s="71"/>
      <c r="D71" s="71"/>
      <c r="E71" s="71"/>
      <c r="F71" s="71"/>
      <c r="G71" s="71"/>
      <c r="H71" s="71"/>
      <c r="I71" s="71"/>
    </row>
    <row r="72" spans="1:9" x14ac:dyDescent="0.3">
      <c r="B72" s="59"/>
      <c r="C72" s="59"/>
      <c r="D72" s="59"/>
      <c r="E72" s="59"/>
      <c r="F72" s="59"/>
      <c r="G72" s="59"/>
      <c r="I72" s="59"/>
    </row>
    <row r="73" spans="1:9" x14ac:dyDescent="0.3">
      <c r="B73" s="59"/>
      <c r="C73" s="59"/>
      <c r="D73" s="59"/>
      <c r="E73" s="59"/>
      <c r="F73" s="59"/>
      <c r="G73" s="59"/>
      <c r="I73" s="59"/>
    </row>
    <row r="74" spans="1:9" x14ac:dyDescent="0.3">
      <c r="B74" s="59"/>
      <c r="C74" s="59"/>
      <c r="D74" s="59"/>
      <c r="E74" s="59"/>
      <c r="F74" s="59"/>
      <c r="G74" s="59"/>
      <c r="I74" s="59"/>
    </row>
    <row r="75" spans="1:9" x14ac:dyDescent="0.3">
      <c r="B75" s="59"/>
      <c r="C75" s="59"/>
      <c r="D75" s="59"/>
      <c r="E75" s="59"/>
      <c r="F75" s="59"/>
      <c r="G75" s="59"/>
      <c r="I75" s="59"/>
    </row>
    <row r="76" spans="1:9" x14ac:dyDescent="0.3">
      <c r="B76" s="59"/>
      <c r="C76" s="59"/>
      <c r="D76" s="59"/>
      <c r="E76" s="59"/>
      <c r="F76" s="59"/>
      <c r="G76" s="59"/>
      <c r="I76" s="59"/>
    </row>
    <row r="77" spans="1:9" x14ac:dyDescent="0.3">
      <c r="B77" s="59"/>
      <c r="C77" s="59"/>
      <c r="D77" s="59"/>
      <c r="E77" s="59"/>
      <c r="F77" s="59"/>
      <c r="G77" s="59"/>
      <c r="I77" s="59"/>
    </row>
    <row r="78" spans="1:9" x14ac:dyDescent="0.3">
      <c r="B78" s="59"/>
      <c r="C78" s="59"/>
      <c r="D78" s="59"/>
      <c r="E78" s="59"/>
      <c r="F78" s="59"/>
      <c r="G78" s="59"/>
      <c r="I78" s="59"/>
    </row>
    <row r="79" spans="1:9" x14ac:dyDescent="0.3">
      <c r="B79" s="59"/>
      <c r="C79" s="59"/>
      <c r="D79" s="59"/>
      <c r="E79" s="59"/>
      <c r="F79" s="59"/>
      <c r="G79" s="59"/>
      <c r="I79" s="59"/>
    </row>
    <row r="80" spans="1:9" x14ac:dyDescent="0.3">
      <c r="B80" s="59"/>
      <c r="C80" s="59"/>
      <c r="D80" s="59"/>
      <c r="E80" s="59"/>
      <c r="F80" s="59"/>
      <c r="G80" s="59"/>
      <c r="I80" s="59"/>
    </row>
    <row r="81" spans="2:9" x14ac:dyDescent="0.3">
      <c r="B81" s="59"/>
      <c r="C81" s="59"/>
      <c r="D81" s="59"/>
      <c r="E81" s="59"/>
      <c r="F81" s="59"/>
      <c r="G81" s="59"/>
      <c r="I81" s="59"/>
    </row>
    <row r="82" spans="2:9" x14ac:dyDescent="0.3">
      <c r="B82" s="59"/>
      <c r="C82" s="59"/>
      <c r="D82" s="59"/>
      <c r="E82" s="59"/>
      <c r="F82" s="59"/>
      <c r="G82" s="59"/>
      <c r="I82" s="59"/>
    </row>
    <row r="83" spans="2:9" x14ac:dyDescent="0.3">
      <c r="B83" s="59"/>
      <c r="C83" s="59"/>
      <c r="D83" s="59"/>
      <c r="E83" s="59"/>
      <c r="F83" s="59"/>
      <c r="G83" s="59"/>
      <c r="I83" s="59"/>
    </row>
    <row r="84" spans="2:9" x14ac:dyDescent="0.3">
      <c r="B84" s="59"/>
      <c r="C84" s="59"/>
      <c r="D84" s="59"/>
      <c r="E84" s="59"/>
      <c r="F84" s="59"/>
      <c r="G84" s="59"/>
      <c r="I84" s="59"/>
    </row>
    <row r="85" spans="2:9" x14ac:dyDescent="0.3">
      <c r="B85" s="59"/>
      <c r="C85" s="59"/>
      <c r="D85" s="59"/>
      <c r="E85" s="59"/>
      <c r="F85" s="59"/>
      <c r="G85" s="59"/>
      <c r="I85" s="59"/>
    </row>
    <row r="86" spans="2:9" x14ac:dyDescent="0.3">
      <c r="B86" s="59"/>
      <c r="C86" s="59"/>
      <c r="D86" s="59"/>
      <c r="E86" s="59"/>
      <c r="F86" s="59"/>
      <c r="G86" s="59"/>
      <c r="I86" s="59"/>
    </row>
    <row r="87" spans="2:9" x14ac:dyDescent="0.3">
      <c r="B87" s="59"/>
      <c r="C87" s="59"/>
      <c r="D87" s="59"/>
      <c r="E87" s="59"/>
      <c r="F87" s="59"/>
      <c r="G87" s="59"/>
      <c r="I87" s="59"/>
    </row>
    <row r="88" spans="2:9" x14ac:dyDescent="0.3">
      <c r="B88" s="59"/>
      <c r="C88" s="59"/>
      <c r="D88" s="59"/>
      <c r="E88" s="59"/>
      <c r="F88" s="59"/>
      <c r="G88" s="59"/>
      <c r="I88" s="59"/>
    </row>
    <row r="89" spans="2:9" x14ac:dyDescent="0.3">
      <c r="B89" s="59"/>
      <c r="C89" s="59"/>
      <c r="D89" s="59"/>
      <c r="E89" s="59"/>
      <c r="F89" s="59"/>
      <c r="G89" s="59"/>
      <c r="I89" s="59"/>
    </row>
    <row r="90" spans="2:9" x14ac:dyDescent="0.3">
      <c r="B90" s="59"/>
      <c r="C90" s="59"/>
      <c r="D90" s="59"/>
      <c r="E90" s="59"/>
      <c r="F90" s="59"/>
      <c r="G90" s="59"/>
      <c r="I90" s="59"/>
    </row>
    <row r="91" spans="2:9" x14ac:dyDescent="0.3">
      <c r="B91" s="59"/>
      <c r="C91" s="59"/>
      <c r="D91" s="59"/>
      <c r="E91" s="59"/>
      <c r="F91" s="59"/>
      <c r="G91" s="59"/>
      <c r="I91" s="59"/>
    </row>
    <row r="92" spans="2:9" x14ac:dyDescent="0.3">
      <c r="B92" s="59"/>
      <c r="C92" s="59"/>
      <c r="D92" s="59"/>
      <c r="E92" s="59"/>
      <c r="F92" s="59"/>
      <c r="G92" s="59"/>
      <c r="I92" s="59"/>
    </row>
    <row r="93" spans="2:9" x14ac:dyDescent="0.3">
      <c r="B93" s="59"/>
      <c r="C93" s="59"/>
      <c r="D93" s="59"/>
      <c r="E93" s="59"/>
      <c r="F93" s="59"/>
      <c r="G93" s="59"/>
      <c r="I93" s="59"/>
    </row>
    <row r="94" spans="2:9" x14ac:dyDescent="0.3">
      <c r="B94" s="59"/>
      <c r="C94" s="59"/>
      <c r="D94" s="59"/>
      <c r="E94" s="59"/>
      <c r="F94" s="59"/>
      <c r="G94" s="59"/>
      <c r="I94" s="59"/>
    </row>
    <row r="95" spans="2:9" x14ac:dyDescent="0.3">
      <c r="B95" s="59"/>
      <c r="C95" s="59"/>
      <c r="D95" s="59"/>
      <c r="E95" s="59"/>
      <c r="F95" s="59"/>
      <c r="G95" s="59"/>
      <c r="I95" s="59"/>
    </row>
    <row r="96" spans="2:9" x14ac:dyDescent="0.3">
      <c r="B96" s="59"/>
      <c r="C96" s="59"/>
      <c r="D96" s="59"/>
      <c r="E96" s="59"/>
      <c r="F96" s="59"/>
      <c r="G96" s="59"/>
      <c r="I96" s="59"/>
    </row>
    <row r="97" spans="2:9" x14ac:dyDescent="0.3">
      <c r="B97" s="59"/>
      <c r="C97" s="59"/>
      <c r="D97" s="59"/>
      <c r="E97" s="59"/>
      <c r="F97" s="59"/>
      <c r="G97" s="59"/>
      <c r="I97" s="59"/>
    </row>
    <row r="98" spans="2:9" x14ac:dyDescent="0.3">
      <c r="B98" s="59"/>
      <c r="C98" s="59"/>
      <c r="D98" s="59"/>
      <c r="E98" s="59"/>
      <c r="F98" s="59"/>
      <c r="G98" s="59"/>
      <c r="I98" s="59"/>
    </row>
    <row r="99" spans="2:9" x14ac:dyDescent="0.3">
      <c r="B99" s="59"/>
      <c r="C99" s="59"/>
      <c r="D99" s="59"/>
      <c r="E99" s="59"/>
      <c r="F99" s="59"/>
      <c r="G99" s="59"/>
      <c r="I99" s="59"/>
    </row>
    <row r="100" spans="2:9" x14ac:dyDescent="0.3">
      <c r="B100" s="59"/>
      <c r="C100" s="59"/>
      <c r="D100" s="59"/>
      <c r="E100" s="59"/>
      <c r="F100" s="59"/>
      <c r="G100" s="59"/>
      <c r="I100" s="59"/>
    </row>
  </sheetData>
  <pageMargins left="0.23622047244094491" right="0.23622047244094491" top="0.74803149606299213" bottom="0.74803149606299213" header="0.31496062992125984" footer="0.31496062992125984"/>
  <pageSetup paperSize="9"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8"/>
  <sheetViews>
    <sheetView workbookViewId="0">
      <selection activeCell="E7" sqref="E7"/>
    </sheetView>
  </sheetViews>
  <sheetFormatPr defaultRowHeight="14.4" x14ac:dyDescent="0.3"/>
  <cols>
    <col min="2" max="2" width="26.88671875" bestFit="1" customWidth="1"/>
  </cols>
  <sheetData>
    <row r="2" spans="2:6" x14ac:dyDescent="0.3">
      <c r="D2" t="s">
        <v>14</v>
      </c>
      <c r="E2" t="s">
        <v>52</v>
      </c>
    </row>
    <row r="3" spans="2:6" x14ac:dyDescent="0.3">
      <c r="B3" t="s">
        <v>28</v>
      </c>
      <c r="C3">
        <v>1700</v>
      </c>
      <c r="D3">
        <v>2</v>
      </c>
      <c r="E3">
        <f>D3*C3</f>
        <v>3400</v>
      </c>
    </row>
    <row r="4" spans="2:6" x14ac:dyDescent="0.3">
      <c r="B4" t="s">
        <v>29</v>
      </c>
      <c r="C4" s="1">
        <v>20000</v>
      </c>
      <c r="D4" s="1">
        <v>1</v>
      </c>
      <c r="E4">
        <f>D4*C4</f>
        <v>20000</v>
      </c>
      <c r="F4" t="s">
        <v>62</v>
      </c>
    </row>
    <row r="5" spans="2:6" x14ac:dyDescent="0.3">
      <c r="B5" t="s">
        <v>30</v>
      </c>
      <c r="C5">
        <v>10000</v>
      </c>
      <c r="D5">
        <v>1</v>
      </c>
      <c r="E5">
        <f>D5*C5</f>
        <v>10000</v>
      </c>
    </row>
    <row r="6" spans="2:6" x14ac:dyDescent="0.3">
      <c r="B6" t="s">
        <v>31</v>
      </c>
      <c r="C6" s="1">
        <v>45000</v>
      </c>
      <c r="D6" s="1">
        <v>1</v>
      </c>
      <c r="E6">
        <v>15000</v>
      </c>
      <c r="F6" t="s">
        <v>33</v>
      </c>
    </row>
    <row r="7" spans="2:6" x14ac:dyDescent="0.3">
      <c r="B7" t="s">
        <v>32</v>
      </c>
      <c r="C7">
        <v>1500</v>
      </c>
      <c r="D7">
        <v>1</v>
      </c>
      <c r="E7">
        <f>D7*C7</f>
        <v>1500</v>
      </c>
    </row>
    <row r="8" spans="2:6" x14ac:dyDescent="0.3">
      <c r="C8">
        <f>SUM(C3:C7)</f>
        <v>78200</v>
      </c>
      <c r="E8">
        <f>SUM(E3:E7)</f>
        <v>49900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G14"/>
  <sheetViews>
    <sheetView workbookViewId="0">
      <selection activeCell="E7" sqref="E7"/>
    </sheetView>
  </sheetViews>
  <sheetFormatPr defaultRowHeight="14.4" x14ac:dyDescent="0.3"/>
  <sheetData>
    <row r="5" spans="2:7" x14ac:dyDescent="0.3">
      <c r="E5" s="2" t="s">
        <v>57</v>
      </c>
      <c r="F5">
        <v>100000</v>
      </c>
    </row>
    <row r="6" spans="2:7" x14ac:dyDescent="0.3">
      <c r="E6" s="2" t="s">
        <v>58</v>
      </c>
      <c r="F6">
        <v>100000</v>
      </c>
    </row>
    <row r="7" spans="2:7" x14ac:dyDescent="0.3">
      <c r="E7" s="2" t="s">
        <v>48</v>
      </c>
      <c r="F7">
        <v>400000</v>
      </c>
      <c r="G7" t="s">
        <v>50</v>
      </c>
    </row>
    <row r="8" spans="2:7" x14ac:dyDescent="0.3">
      <c r="F8">
        <f>SUM(F3:F7)</f>
        <v>600000</v>
      </c>
    </row>
    <row r="12" spans="2:7" x14ac:dyDescent="0.3">
      <c r="B12" t="s">
        <v>56</v>
      </c>
    </row>
    <row r="13" spans="2:7" x14ac:dyDescent="0.3">
      <c r="E13" s="2" t="s">
        <v>47</v>
      </c>
      <c r="F13">
        <v>85000</v>
      </c>
      <c r="G13" s="1" t="s">
        <v>34</v>
      </c>
    </row>
    <row r="14" spans="2:7" x14ac:dyDescent="0.3">
      <c r="E14" s="2" t="s">
        <v>49</v>
      </c>
      <c r="F14">
        <v>60000</v>
      </c>
      <c r="G14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E6"/>
  <sheetViews>
    <sheetView workbookViewId="0">
      <selection activeCell="D5" sqref="D5"/>
    </sheetView>
  </sheetViews>
  <sheetFormatPr defaultRowHeight="14.4" x14ac:dyDescent="0.3"/>
  <cols>
    <col min="2" max="2" width="23.5546875" bestFit="1" customWidth="1"/>
  </cols>
  <sheetData>
    <row r="4" spans="2:5" x14ac:dyDescent="0.3">
      <c r="B4" t="s">
        <v>45</v>
      </c>
      <c r="C4">
        <v>1100</v>
      </c>
      <c r="D4">
        <v>2</v>
      </c>
      <c r="E4">
        <f>C4*D4</f>
        <v>2200</v>
      </c>
    </row>
    <row r="5" spans="2:5" x14ac:dyDescent="0.3">
      <c r="B5" t="s">
        <v>46</v>
      </c>
      <c r="C5">
        <v>5600</v>
      </c>
      <c r="D5">
        <v>1</v>
      </c>
      <c r="E5">
        <f>C5*D5</f>
        <v>5600</v>
      </c>
    </row>
    <row r="6" spans="2:5" x14ac:dyDescent="0.3">
      <c r="E6">
        <f>SUM(E4:E5)</f>
        <v>7800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3:F7"/>
  <sheetViews>
    <sheetView workbookViewId="0">
      <selection activeCell="E4" sqref="E4"/>
    </sheetView>
  </sheetViews>
  <sheetFormatPr defaultRowHeight="14.4" x14ac:dyDescent="0.3"/>
  <sheetData>
    <row r="3" spans="4:6" x14ac:dyDescent="0.3">
      <c r="D3" s="2" t="s">
        <v>36</v>
      </c>
    </row>
    <row r="4" spans="4:6" x14ac:dyDescent="0.3">
      <c r="D4" s="2" t="s">
        <v>37</v>
      </c>
      <c r="E4">
        <v>2500</v>
      </c>
      <c r="F4" t="s">
        <v>38</v>
      </c>
    </row>
    <row r="5" spans="4:6" x14ac:dyDescent="0.3">
      <c r="D5" s="2" t="s">
        <v>39</v>
      </c>
      <c r="E5">
        <v>20</v>
      </c>
    </row>
    <row r="6" spans="4:6" x14ac:dyDescent="0.3">
      <c r="D6" s="2"/>
      <c r="E6">
        <f>E5*E4</f>
        <v>50000</v>
      </c>
    </row>
    <row r="7" spans="4:6" x14ac:dyDescent="0.3">
      <c r="D7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4:J7"/>
  <sheetViews>
    <sheetView workbookViewId="0">
      <selection activeCell="G8" sqref="G8"/>
    </sheetView>
  </sheetViews>
  <sheetFormatPr defaultRowHeight="14.4" x14ac:dyDescent="0.3"/>
  <sheetData>
    <row r="4" spans="3:10" x14ac:dyDescent="0.3">
      <c r="C4" t="s">
        <v>40</v>
      </c>
      <c r="E4">
        <v>1090</v>
      </c>
      <c r="F4">
        <v>12</v>
      </c>
      <c r="G4">
        <f>F4*E4</f>
        <v>13080</v>
      </c>
    </row>
    <row r="5" spans="3:10" x14ac:dyDescent="0.3">
      <c r="C5" t="s">
        <v>41</v>
      </c>
      <c r="E5">
        <v>980</v>
      </c>
      <c r="F5">
        <v>12</v>
      </c>
      <c r="G5">
        <f>F5*E5</f>
        <v>11760</v>
      </c>
      <c r="J5" t="s">
        <v>42</v>
      </c>
    </row>
    <row r="6" spans="3:10" x14ac:dyDescent="0.3">
      <c r="C6" t="s">
        <v>43</v>
      </c>
      <c r="E6">
        <v>4500</v>
      </c>
      <c r="F6">
        <v>1</v>
      </c>
      <c r="G6">
        <f>F6*E6</f>
        <v>4500</v>
      </c>
    </row>
    <row r="7" spans="3:10" x14ac:dyDescent="0.3">
      <c r="G7">
        <f>SUM(G4:G6)</f>
        <v>29340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смета</vt:lpstr>
      <vt:lpstr>расшифовка юруслуги</vt:lpstr>
      <vt:lpstr>расшифровка автодорог</vt:lpstr>
      <vt:lpstr>ПБ</vt:lpstr>
      <vt:lpstr>водоснабжение</vt:lpstr>
      <vt:lpstr>банковские</vt:lpstr>
      <vt:lpstr>смета!Заголовки_для_печати</vt:lpstr>
      <vt:lpstr>смета!Область_печати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2019-09-08T13:57:22Z</cp:lastPrinted>
  <dcterms:created xsi:type="dcterms:W3CDTF">2018-10-17T18:46:19Z</dcterms:created>
  <dcterms:modified xsi:type="dcterms:W3CDTF">2019-09-08T18:21:26Z</dcterms:modified>
</cp:coreProperties>
</file>